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15195" windowHeight="9210" activeTab="0"/>
  </bookViews>
  <sheets>
    <sheet name="2002" sheetId="1" r:id="rId1"/>
    <sheet name="Sheet2" sheetId="2" r:id="rId2"/>
    <sheet name="Sheet3" sheetId="3" r:id="rId3"/>
  </sheets>
  <definedNames/>
  <calcPr fullCalcOnLoad="1"/>
</workbook>
</file>

<file path=xl/sharedStrings.xml><?xml version="1.0" encoding="utf-8"?>
<sst xmlns="http://schemas.openxmlformats.org/spreadsheetml/2006/main" count="166" uniqueCount="84">
  <si>
    <t>2002 SPAWNING SURVEY FORM</t>
  </si>
  <si>
    <t>SURVEY:</t>
  </si>
  <si>
    <t>TARGET SPP:</t>
  </si>
  <si>
    <t>SURVEY TYPE:</t>
  </si>
  <si>
    <t>INFLUENCE CODE:</t>
  </si>
  <si>
    <t>CH</t>
  </si>
  <si>
    <t>CO</t>
  </si>
  <si>
    <t>CU</t>
  </si>
  <si>
    <t>LOCATION:</t>
  </si>
  <si>
    <t>Date</t>
  </si>
  <si>
    <t>mm/dd</t>
  </si>
  <si>
    <t xml:space="preserve">Surveyor </t>
  </si>
  <si>
    <t>ID</t>
  </si>
  <si>
    <t>W</t>
  </si>
  <si>
    <t>F</t>
  </si>
  <si>
    <t>V</t>
  </si>
  <si>
    <t>Live Fish Activity</t>
  </si>
  <si>
    <t>CM</t>
  </si>
  <si>
    <t>REDDS</t>
  </si>
  <si>
    <t>Live</t>
  </si>
  <si>
    <t>A</t>
  </si>
  <si>
    <t>J</t>
  </si>
  <si>
    <t>Dead</t>
  </si>
  <si>
    <t>M</t>
  </si>
  <si>
    <t>U</t>
  </si>
  <si>
    <t>CHINOOK</t>
  </si>
  <si>
    <t>UnMA</t>
  </si>
  <si>
    <t>MkA</t>
  </si>
  <si>
    <t>UnKA</t>
  </si>
  <si>
    <t>PHA</t>
  </si>
  <si>
    <t>PHJ</t>
  </si>
  <si>
    <t>COHO</t>
  </si>
  <si>
    <t>CHUM</t>
  </si>
  <si>
    <t>Steelhead</t>
  </si>
  <si>
    <t>Survey Condition</t>
  </si>
  <si>
    <t>DISTRICT:</t>
  </si>
  <si>
    <t>BASIN:</t>
  </si>
  <si>
    <t>SUBBASIN:</t>
  </si>
  <si>
    <t>Comments</t>
  </si>
  <si>
    <t>C1</t>
  </si>
  <si>
    <t>C2</t>
  </si>
  <si>
    <t>Kentuck Creek</t>
  </si>
  <si>
    <t>Coos-Coquille</t>
  </si>
  <si>
    <t>Coos River</t>
  </si>
  <si>
    <t>Mainstem</t>
  </si>
  <si>
    <t>Coho</t>
  </si>
  <si>
    <t>C</t>
  </si>
  <si>
    <t>L</t>
  </si>
  <si>
    <t>R</t>
  </si>
  <si>
    <t>O</t>
  </si>
  <si>
    <t>P</t>
  </si>
  <si>
    <t>H</t>
  </si>
  <si>
    <t>Stream moderately cloudy.  Fines washed in from gravel piles - not so bad in this segment</t>
  </si>
  <si>
    <t>Culvert crossing at op of survey has washed out - see photos</t>
  </si>
  <si>
    <t>DISTANCE:</t>
  </si>
  <si>
    <t>Km</t>
  </si>
  <si>
    <t>miles</t>
  </si>
  <si>
    <t>Culvert has become fully plugged and flow is completely over road.  Passage is still possible.</t>
  </si>
  <si>
    <t xml:space="preserve">Gravel </t>
  </si>
  <si>
    <t>ADULT AUC</t>
  </si>
  <si>
    <t>JACK AUC</t>
  </si>
  <si>
    <t>ADULT &amp; JACK AUC</t>
  </si>
  <si>
    <t>SURVEY</t>
  </si>
  <si>
    <t>Start</t>
  </si>
  <si>
    <t>End</t>
  </si>
  <si>
    <t>Total</t>
  </si>
  <si>
    <t>Total/2</t>
  </si>
  <si>
    <t>Days</t>
  </si>
  <si>
    <t>Coho Residency</t>
  </si>
  <si>
    <t>AUC</t>
  </si>
  <si>
    <t>AUC/Km</t>
  </si>
  <si>
    <t>Adult</t>
  </si>
  <si>
    <t>Jack</t>
  </si>
  <si>
    <t>AUC/Mile</t>
  </si>
  <si>
    <t>-</t>
  </si>
  <si>
    <t>No Data</t>
  </si>
  <si>
    <t>ODFW REACH ID:</t>
  </si>
  <si>
    <t>CWA SEGMENT:</t>
  </si>
  <si>
    <t>Supplemental</t>
  </si>
  <si>
    <t>ODFW SEGMENT:</t>
  </si>
  <si>
    <t>2-1, 2-2, 2-3, 2-4</t>
  </si>
  <si>
    <t>From North-Bend drive north on Hwy 101 across bridge to stoplight at East Bay Dr. Turn right onto East Bay Drive and go 8.3 miles (stay left at golf course) to a large pullout 20m past road crossing of trib (gravel piles left). Enter Kentuck Cr. At mouth of trib left.   From mouth of trib survey upstream (start sign alder right) 0.7 miles to endpoint at cascade (end sign tree right 50 m prior to end).  Exit via road right.</t>
  </si>
  <si>
    <t>2 fish and 1 redd up left trib 10 m</t>
  </si>
  <si>
    <t>Totals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</si>
</sst>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b/>
      <sz val="10"/>
      <name val="Arial"/>
      <family val="2"/>
    </font>
  </fonts>
  <fills count="3">
    <fill>
      <patternFill/>
    </fill>
    <fill>
      <patternFill patternType="gray125"/>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top>
        <color indexed="63"/>
      </top>
      <bottom style="medium"/>
    </border>
    <border>
      <left style="medium"/>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1" fillId="0" borderId="0" xfId="0" applyFont="1" applyAlignment="1">
      <alignment/>
    </xf>
    <xf numFmtId="0" fontId="0" fillId="0" borderId="1" xfId="0"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horizontal="left"/>
    </xf>
    <xf numFmtId="0" fontId="0" fillId="0" borderId="0" xfId="0" applyAlignment="1">
      <alignment horizontal="left"/>
    </xf>
    <xf numFmtId="0" fontId="1" fillId="0" borderId="8" xfId="0" applyFont="1" applyBorder="1" applyAlignment="1">
      <alignment horizontal="center"/>
    </xf>
    <xf numFmtId="0" fontId="1" fillId="0" borderId="9"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Fill="1" applyBorder="1" applyAlignment="1">
      <alignment horizontal="center"/>
    </xf>
    <xf numFmtId="0" fontId="1" fillId="0" borderId="0" xfId="0" applyFont="1" applyFill="1" applyBorder="1" applyAlignment="1">
      <alignment horizontal="center"/>
    </xf>
    <xf numFmtId="0" fontId="1" fillId="0" borderId="9"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4" xfId="0" applyFont="1" applyFill="1" applyBorder="1" applyAlignment="1">
      <alignment horizontal="center"/>
    </xf>
    <xf numFmtId="16"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5" xfId="0" applyBorder="1" applyAlignment="1">
      <alignment/>
    </xf>
    <xf numFmtId="0" fontId="0" fillId="0" borderId="7" xfId="0" applyBorder="1" applyAlignment="1">
      <alignment/>
    </xf>
    <xf numFmtId="0" fontId="1" fillId="0" borderId="0" xfId="0" applyFont="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1" fillId="0" borderId="20" xfId="0" applyFont="1" applyBorder="1" applyAlignment="1">
      <alignment horizontal="center"/>
    </xf>
    <xf numFmtId="0" fontId="0" fillId="0" borderId="1" xfId="0" applyFont="1" applyBorder="1" applyAlignment="1">
      <alignment horizontal="center"/>
    </xf>
    <xf numFmtId="0" fontId="0" fillId="0" borderId="1" xfId="0" applyBorder="1" applyAlignment="1">
      <alignment horizontal="center"/>
    </xf>
    <xf numFmtId="0" fontId="0" fillId="0" borderId="21" xfId="0" applyBorder="1" applyAlignment="1">
      <alignment horizontal="center"/>
    </xf>
    <xf numFmtId="0" fontId="1" fillId="0" borderId="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0" fillId="0" borderId="0" xfId="0" applyAlignment="1">
      <alignment horizontal="center"/>
    </xf>
    <xf numFmtId="0" fontId="0" fillId="0" borderId="0" xfId="0" applyNumberFormat="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0" fillId="2" borderId="0" xfId="0" applyFill="1" applyAlignment="1">
      <alignment/>
    </xf>
    <xf numFmtId="0" fontId="0" fillId="2" borderId="14" xfId="0" applyFill="1" applyBorder="1" applyAlignment="1">
      <alignment/>
    </xf>
    <xf numFmtId="0" fontId="0" fillId="2" borderId="10" xfId="0" applyFill="1" applyBorder="1" applyAlignment="1">
      <alignment/>
    </xf>
    <xf numFmtId="0" fontId="0" fillId="2" borderId="15" xfId="0" applyFill="1" applyBorder="1" applyAlignment="1">
      <alignment/>
    </xf>
    <xf numFmtId="0" fontId="0" fillId="0" borderId="10" xfId="0" applyBorder="1" applyAlignment="1">
      <alignment horizontal="center"/>
    </xf>
    <xf numFmtId="0" fontId="0" fillId="2" borderId="10" xfId="0" applyFill="1" applyBorder="1" applyAlignment="1">
      <alignment horizontal="center"/>
    </xf>
    <xf numFmtId="16"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6" fontId="0" fillId="0" borderId="14" xfId="0" applyNumberFormat="1" applyBorder="1" applyAlignment="1">
      <alignment horizontal="center"/>
    </xf>
    <xf numFmtId="0" fontId="0" fillId="0" borderId="15" xfId="0" applyBorder="1" applyAlignment="1">
      <alignment horizontal="center"/>
    </xf>
    <xf numFmtId="16" fontId="0" fillId="2" borderId="14" xfId="0" applyNumberFormat="1" applyFill="1" applyBorder="1" applyAlignment="1">
      <alignment horizontal="center"/>
    </xf>
    <xf numFmtId="0" fontId="0" fillId="2" borderId="15" xfId="0" applyFill="1" applyBorder="1" applyAlignment="1">
      <alignment horizontal="center"/>
    </xf>
    <xf numFmtId="0" fontId="0" fillId="0" borderId="14" xfId="0" applyBorder="1" applyAlignment="1">
      <alignment horizontal="center"/>
    </xf>
    <xf numFmtId="0" fontId="0" fillId="0" borderId="13" xfId="0" applyFill="1" applyBorder="1" applyAlignment="1">
      <alignment/>
    </xf>
    <xf numFmtId="0" fontId="0" fillId="0" borderId="2"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47"/>
  <sheetViews>
    <sheetView tabSelected="1" workbookViewId="0" topLeftCell="A1">
      <selection activeCell="AM17" sqref="AM17"/>
    </sheetView>
  </sheetViews>
  <sheetFormatPr defaultColWidth="9.140625" defaultRowHeight="12.75"/>
  <cols>
    <col min="1" max="1" width="16.421875" style="0" customWidth="1"/>
    <col min="2" max="2" width="8.7109375" style="0" customWidth="1"/>
    <col min="3" max="5" width="5.57421875" style="0" customWidth="1"/>
    <col min="6" max="10" width="5.421875" style="0" customWidth="1"/>
    <col min="12" max="13" width="6.140625" style="0" customWidth="1"/>
    <col min="14" max="17" width="7.00390625" style="0" customWidth="1"/>
    <col min="18" max="21" width="6.140625" style="0" customWidth="1"/>
    <col min="22" max="27" width="5.57421875" style="0" customWidth="1"/>
    <col min="28" max="31" width="6.57421875" style="0" customWidth="1"/>
    <col min="32" max="32" width="9.8515625" style="0" customWidth="1"/>
  </cols>
  <sheetData>
    <row r="1" spans="6:13" ht="12.75">
      <c r="F1" s="39" t="s">
        <v>0</v>
      </c>
      <c r="G1" s="39"/>
      <c r="H1" s="39"/>
      <c r="I1" s="39"/>
      <c r="J1" s="39"/>
      <c r="K1" s="39"/>
      <c r="L1" s="39"/>
      <c r="M1" s="39"/>
    </row>
    <row r="2" spans="1:19" ht="13.5" thickBot="1">
      <c r="A2" s="10" t="s">
        <v>76</v>
      </c>
      <c r="B2">
        <v>22316.9</v>
      </c>
      <c r="P2" s="39" t="s">
        <v>2</v>
      </c>
      <c r="Q2" s="39"/>
      <c r="R2" s="44" t="s">
        <v>45</v>
      </c>
      <c r="S2" s="44"/>
    </row>
    <row r="3" spans="1:19" ht="13.5" thickBot="1">
      <c r="A3" s="1" t="s">
        <v>79</v>
      </c>
      <c r="B3">
        <v>1</v>
      </c>
      <c r="G3" s="39" t="s">
        <v>1</v>
      </c>
      <c r="H3" s="39"/>
      <c r="I3" s="43" t="s">
        <v>41</v>
      </c>
      <c r="J3" s="43"/>
      <c r="K3" s="43"/>
      <c r="L3" s="43"/>
      <c r="P3" s="1" t="s">
        <v>3</v>
      </c>
      <c r="R3" s="45" t="s">
        <v>78</v>
      </c>
      <c r="S3" s="45"/>
    </row>
    <row r="4" spans="1:16" ht="13.5" thickBot="1">
      <c r="A4" s="10" t="s">
        <v>77</v>
      </c>
      <c r="B4" s="49" t="s">
        <v>80</v>
      </c>
      <c r="C4" s="49"/>
      <c r="G4" s="39" t="s">
        <v>54</v>
      </c>
      <c r="H4" s="39"/>
      <c r="I4">
        <f>+I5/0.62</f>
        <v>1.0868548387096773</v>
      </c>
      <c r="J4" t="s">
        <v>55</v>
      </c>
      <c r="P4" s="1" t="s">
        <v>4</v>
      </c>
    </row>
    <row r="5" spans="1:36" ht="13.5" thickBot="1">
      <c r="A5" s="10" t="s">
        <v>35</v>
      </c>
      <c r="B5" t="s">
        <v>42</v>
      </c>
      <c r="I5">
        <v>0.67385</v>
      </c>
      <c r="J5" t="s">
        <v>56</v>
      </c>
      <c r="P5" s="1" t="s">
        <v>5</v>
      </c>
      <c r="Q5" s="2">
        <v>1</v>
      </c>
      <c r="R5" s="1" t="s">
        <v>6</v>
      </c>
      <c r="S5" s="2">
        <v>1</v>
      </c>
      <c r="T5" s="1" t="s">
        <v>7</v>
      </c>
      <c r="U5" s="2">
        <v>1</v>
      </c>
      <c r="AH5" s="37" t="s">
        <v>69</v>
      </c>
      <c r="AI5" s="68" t="s">
        <v>70</v>
      </c>
      <c r="AJ5" s="38" t="s">
        <v>73</v>
      </c>
    </row>
    <row r="6" spans="1:36" ht="12.75">
      <c r="A6" s="10" t="s">
        <v>36</v>
      </c>
      <c r="B6" t="s">
        <v>43</v>
      </c>
      <c r="AG6" s="27" t="s">
        <v>71</v>
      </c>
      <c r="AH6" s="28">
        <f>SUM(AO16:AO24)</f>
        <v>142.87610619469027</v>
      </c>
      <c r="AI6" s="28">
        <f>SUM(AQ16:AQ24)</f>
        <v>131.45831541249234</v>
      </c>
      <c r="AJ6" s="29">
        <f>SUM(AR16:AR27)</f>
        <v>213.24791969356755</v>
      </c>
    </row>
    <row r="7" spans="1:36" ht="13.5" thickBot="1">
      <c r="A7" s="10" t="s">
        <v>37</v>
      </c>
      <c r="B7" t="s">
        <v>44</v>
      </c>
      <c r="AG7" s="32" t="s">
        <v>72</v>
      </c>
      <c r="AH7" s="33">
        <f>SUM(BA16:BA24)</f>
        <v>30.309734513274336</v>
      </c>
      <c r="AI7" s="33">
        <f>SUM(BC16:BC23)</f>
        <v>27.887564588899743</v>
      </c>
      <c r="AJ7" s="34">
        <f>SUM(BD16:BD25)</f>
        <v>45.238409721304976</v>
      </c>
    </row>
    <row r="8" spans="1:36" ht="13.5" thickBot="1">
      <c r="A8" s="11"/>
      <c r="AG8" s="69" t="s">
        <v>83</v>
      </c>
      <c r="AH8" s="70">
        <f>SUM(AH6:AH7)</f>
        <v>173.1858407079646</v>
      </c>
      <c r="AI8" s="70">
        <f>SUM(AI6:AI7)</f>
        <v>159.3458800013921</v>
      </c>
      <c r="AJ8" s="71">
        <f>SUM(AJ6:AJ7)</f>
        <v>258.48632941487256</v>
      </c>
    </row>
    <row r="9" spans="1:32" ht="12.75">
      <c r="A9" s="10" t="s">
        <v>8</v>
      </c>
      <c r="B9" s="50" t="s">
        <v>81</v>
      </c>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row>
    <row r="10" spans="2:32" ht="12.75">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row>
    <row r="11" spans="2:32" ht="12.75">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row>
    <row r="12" spans="2:32" ht="13.5" thickBot="1">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row>
    <row r="13" spans="1:32" ht="13.5" thickBot="1">
      <c r="A13" s="6"/>
      <c r="B13" s="3"/>
      <c r="C13" s="7"/>
      <c r="D13" s="7"/>
      <c r="E13" s="8"/>
      <c r="F13" s="6"/>
      <c r="G13" s="7"/>
      <c r="H13" s="7"/>
      <c r="I13" s="6"/>
      <c r="J13" s="7"/>
      <c r="K13" s="3"/>
      <c r="L13" s="40" t="s">
        <v>25</v>
      </c>
      <c r="M13" s="41"/>
      <c r="N13" s="41"/>
      <c r="O13" s="41"/>
      <c r="P13" s="41"/>
      <c r="Q13" s="42"/>
      <c r="R13" s="40" t="s">
        <v>31</v>
      </c>
      <c r="S13" s="41"/>
      <c r="T13" s="41"/>
      <c r="U13" s="41"/>
      <c r="V13" s="41"/>
      <c r="W13" s="41"/>
      <c r="X13" s="41"/>
      <c r="Y13" s="41"/>
      <c r="Z13" s="41"/>
      <c r="AA13" s="42"/>
      <c r="AB13" s="40" t="s">
        <v>32</v>
      </c>
      <c r="AC13" s="41"/>
      <c r="AD13" s="41"/>
      <c r="AE13" s="42"/>
      <c r="AF13" s="3" t="s">
        <v>33</v>
      </c>
    </row>
    <row r="14" spans="1:59" ht="13.5" thickBot="1">
      <c r="A14" s="9" t="s">
        <v>9</v>
      </c>
      <c r="B14" s="5" t="s">
        <v>11</v>
      </c>
      <c r="C14" s="46" t="s">
        <v>34</v>
      </c>
      <c r="D14" s="46"/>
      <c r="E14" s="47"/>
      <c r="F14" s="48" t="s">
        <v>16</v>
      </c>
      <c r="G14" s="46"/>
      <c r="H14" s="46"/>
      <c r="I14" s="48" t="s">
        <v>38</v>
      </c>
      <c r="J14" s="46"/>
      <c r="K14" s="5" t="s">
        <v>18</v>
      </c>
      <c r="L14" s="40" t="s">
        <v>19</v>
      </c>
      <c r="M14" s="42"/>
      <c r="N14" s="40" t="s">
        <v>22</v>
      </c>
      <c r="O14" s="41"/>
      <c r="P14" s="41"/>
      <c r="Q14" s="42"/>
      <c r="R14" s="40" t="s">
        <v>19</v>
      </c>
      <c r="S14" s="41"/>
      <c r="T14" s="41"/>
      <c r="U14" s="42"/>
      <c r="V14" s="40" t="s">
        <v>22</v>
      </c>
      <c r="W14" s="41"/>
      <c r="X14" s="41"/>
      <c r="Y14" s="41"/>
      <c r="Z14" s="41"/>
      <c r="AA14" s="42"/>
      <c r="AB14" s="4" t="s">
        <v>19</v>
      </c>
      <c r="AC14" s="40" t="s">
        <v>22</v>
      </c>
      <c r="AD14" s="41"/>
      <c r="AE14" s="42"/>
      <c r="AF14" s="5"/>
      <c r="AH14" s="37" t="s">
        <v>59</v>
      </c>
      <c r="AI14" s="38"/>
      <c r="AT14" s="37" t="s">
        <v>60</v>
      </c>
      <c r="AU14" s="38"/>
      <c r="BF14" s="35" t="s">
        <v>61</v>
      </c>
      <c r="BG14" s="36"/>
    </row>
    <row r="15" spans="1:67" ht="13.5" thickBot="1">
      <c r="A15" s="9" t="s">
        <v>10</v>
      </c>
      <c r="B15" s="5" t="s">
        <v>12</v>
      </c>
      <c r="C15" s="14" t="s">
        <v>13</v>
      </c>
      <c r="D15" s="14" t="s">
        <v>14</v>
      </c>
      <c r="E15" s="14" t="s">
        <v>15</v>
      </c>
      <c r="F15" s="15" t="s">
        <v>5</v>
      </c>
      <c r="G15" s="16" t="s">
        <v>6</v>
      </c>
      <c r="H15" s="17" t="s">
        <v>17</v>
      </c>
      <c r="I15" s="13" t="s">
        <v>39</v>
      </c>
      <c r="J15" s="14" t="s">
        <v>40</v>
      </c>
      <c r="K15" s="5"/>
      <c r="L15" s="12" t="s">
        <v>20</v>
      </c>
      <c r="M15" s="13" t="s">
        <v>21</v>
      </c>
      <c r="N15" s="12" t="s">
        <v>23</v>
      </c>
      <c r="O15" s="14" t="s">
        <v>14</v>
      </c>
      <c r="P15" s="14" t="s">
        <v>21</v>
      </c>
      <c r="Q15" s="13" t="s">
        <v>24</v>
      </c>
      <c r="R15" s="18" t="s">
        <v>26</v>
      </c>
      <c r="S15" s="19" t="s">
        <v>27</v>
      </c>
      <c r="T15" s="19" t="s">
        <v>28</v>
      </c>
      <c r="U15" s="20" t="s">
        <v>21</v>
      </c>
      <c r="V15" s="21" t="s">
        <v>23</v>
      </c>
      <c r="W15" s="22" t="s">
        <v>14</v>
      </c>
      <c r="X15" s="22" t="s">
        <v>21</v>
      </c>
      <c r="Y15" s="22" t="s">
        <v>24</v>
      </c>
      <c r="Z15" s="22" t="s">
        <v>29</v>
      </c>
      <c r="AA15" s="23" t="s">
        <v>30</v>
      </c>
      <c r="AB15" s="24" t="s">
        <v>20</v>
      </c>
      <c r="AC15" s="21" t="s">
        <v>23</v>
      </c>
      <c r="AD15" s="22" t="s">
        <v>14</v>
      </c>
      <c r="AE15" s="23" t="s">
        <v>24</v>
      </c>
      <c r="AF15" s="5"/>
      <c r="AH15" s="27" t="s">
        <v>62</v>
      </c>
      <c r="AI15" s="28" t="s">
        <v>63</v>
      </c>
      <c r="AJ15" s="28" t="s">
        <v>64</v>
      </c>
      <c r="AK15" s="28" t="s">
        <v>65</v>
      </c>
      <c r="AL15" s="28" t="s">
        <v>66</v>
      </c>
      <c r="AM15" s="28" t="s">
        <v>67</v>
      </c>
      <c r="AN15" s="28" t="s">
        <v>68</v>
      </c>
      <c r="AO15" s="28" t="s">
        <v>69</v>
      </c>
      <c r="AP15" s="28" t="s">
        <v>55</v>
      </c>
      <c r="AQ15" s="28" t="s">
        <v>70</v>
      </c>
      <c r="AR15" s="67" t="s">
        <v>73</v>
      </c>
      <c r="AT15" s="27" t="s">
        <v>62</v>
      </c>
      <c r="AU15" s="28" t="s">
        <v>63</v>
      </c>
      <c r="AV15" s="28" t="s">
        <v>64</v>
      </c>
      <c r="AW15" s="28" t="s">
        <v>65</v>
      </c>
      <c r="AX15" s="28" t="s">
        <v>66</v>
      </c>
      <c r="AY15" s="28" t="s">
        <v>67</v>
      </c>
      <c r="AZ15" s="28" t="s">
        <v>68</v>
      </c>
      <c r="BA15" s="28" t="s">
        <v>69</v>
      </c>
      <c r="BB15" s="28" t="s">
        <v>55</v>
      </c>
      <c r="BC15" s="28" t="s">
        <v>70</v>
      </c>
      <c r="BD15" s="67" t="s">
        <v>73</v>
      </c>
      <c r="BF15" s="27" t="s">
        <v>62</v>
      </c>
      <c r="BG15" s="28" t="s">
        <v>63</v>
      </c>
      <c r="BH15" s="28" t="s">
        <v>64</v>
      </c>
      <c r="BI15" s="28" t="s">
        <v>65</v>
      </c>
      <c r="BJ15" s="28" t="s">
        <v>66</v>
      </c>
      <c r="BK15" s="28" t="s">
        <v>67</v>
      </c>
      <c r="BL15" s="28" t="s">
        <v>68</v>
      </c>
      <c r="BM15" s="28" t="s">
        <v>69</v>
      </c>
      <c r="BN15" s="28" t="s">
        <v>55</v>
      </c>
      <c r="BO15" s="29" t="s">
        <v>70</v>
      </c>
    </row>
    <row r="16" spans="1:67" ht="12.75">
      <c r="A16" s="59">
        <v>37592</v>
      </c>
      <c r="B16" s="60">
        <v>97</v>
      </c>
      <c r="C16" s="60" t="s">
        <v>46</v>
      </c>
      <c r="D16" s="60" t="s">
        <v>47</v>
      </c>
      <c r="E16" s="60">
        <v>1</v>
      </c>
      <c r="F16" s="60" t="s">
        <v>74</v>
      </c>
      <c r="G16" s="60" t="s">
        <v>74</v>
      </c>
      <c r="H16" s="60" t="s">
        <v>74</v>
      </c>
      <c r="I16" s="60">
        <v>44</v>
      </c>
      <c r="J16" s="60" t="s">
        <v>74</v>
      </c>
      <c r="K16" s="60">
        <v>0</v>
      </c>
      <c r="L16" s="60">
        <v>0</v>
      </c>
      <c r="M16" s="60">
        <v>0</v>
      </c>
      <c r="N16" s="60">
        <v>0</v>
      </c>
      <c r="O16" s="60">
        <v>0</v>
      </c>
      <c r="P16" s="60">
        <v>0</v>
      </c>
      <c r="Q16" s="60">
        <v>0</v>
      </c>
      <c r="R16" s="60">
        <v>0</v>
      </c>
      <c r="S16" s="60">
        <v>0</v>
      </c>
      <c r="T16" s="60">
        <v>0</v>
      </c>
      <c r="U16" s="60">
        <v>0</v>
      </c>
      <c r="V16" s="60">
        <v>0</v>
      </c>
      <c r="W16" s="60">
        <v>0</v>
      </c>
      <c r="X16" s="60">
        <v>0</v>
      </c>
      <c r="Y16" s="60">
        <v>0</v>
      </c>
      <c r="Z16" s="60">
        <v>0</v>
      </c>
      <c r="AA16" s="60">
        <v>0</v>
      </c>
      <c r="AB16" s="60">
        <v>0</v>
      </c>
      <c r="AC16" s="60">
        <v>0</v>
      </c>
      <c r="AD16" s="60">
        <v>0</v>
      </c>
      <c r="AE16" s="60">
        <v>0</v>
      </c>
      <c r="AF16" s="61">
        <v>0</v>
      </c>
      <c r="AH16" s="30">
        <v>1</v>
      </c>
      <c r="AI16" s="26">
        <f>SUM(R16:T16)</f>
        <v>0</v>
      </c>
      <c r="AJ16" s="26">
        <f>SUM(R17:T17)</f>
        <v>0</v>
      </c>
      <c r="AK16" s="26">
        <f>SUM(AI16:AJ16)</f>
        <v>0</v>
      </c>
      <c r="AL16" s="26">
        <f>AK16/2</f>
        <v>0</v>
      </c>
      <c r="AM16" s="26">
        <v>10</v>
      </c>
      <c r="AN16" s="26">
        <v>11.3</v>
      </c>
      <c r="AO16" s="26">
        <f>(AL16*AM16)/AN16</f>
        <v>0</v>
      </c>
      <c r="AP16" s="26">
        <f>I4</f>
        <v>1.0868548387096773</v>
      </c>
      <c r="AQ16" s="26">
        <f>AO16/AP16</f>
        <v>0</v>
      </c>
      <c r="AR16" s="31">
        <f>+AO16/0.67</f>
        <v>0</v>
      </c>
      <c r="AT16" s="30">
        <v>1</v>
      </c>
      <c r="AU16" s="26">
        <f>SUM(U16)</f>
        <v>0</v>
      </c>
      <c r="AV16" s="26">
        <f>SUM(U17)</f>
        <v>0</v>
      </c>
      <c r="AW16" s="26">
        <f>SUM(AU16:AV16)</f>
        <v>0</v>
      </c>
      <c r="AX16" s="26">
        <f>AW16/2</f>
        <v>0</v>
      </c>
      <c r="AY16" s="26">
        <v>10</v>
      </c>
      <c r="AZ16" s="26">
        <v>11.3</v>
      </c>
      <c r="BA16" s="26">
        <f>(AX16*AY16)/AZ16</f>
        <v>0</v>
      </c>
      <c r="BB16" s="26">
        <f>I4</f>
        <v>1.0868548387096773</v>
      </c>
      <c r="BC16" s="26">
        <f>BA16/BB16</f>
        <v>0</v>
      </c>
      <c r="BD16" s="31">
        <f>+BA16/0.67</f>
        <v>0</v>
      </c>
      <c r="BF16" s="30">
        <v>1</v>
      </c>
      <c r="BG16" s="26">
        <f>SUM(R16:U16)</f>
        <v>0</v>
      </c>
      <c r="BH16" s="26">
        <f>SUM(R17:U17)</f>
        <v>0</v>
      </c>
      <c r="BI16" s="26">
        <f>SUM(BG16:BH16)</f>
        <v>0</v>
      </c>
      <c r="BJ16" s="26">
        <f>BI16/2</f>
        <v>0</v>
      </c>
      <c r="BK16" s="26">
        <v>10</v>
      </c>
      <c r="BL16" s="26">
        <v>11.3</v>
      </c>
      <c r="BM16" s="26">
        <f>(BJ16*BK16)/BL16</f>
        <v>0</v>
      </c>
      <c r="BN16" s="26">
        <f>I4</f>
        <v>1.0868548387096773</v>
      </c>
      <c r="BO16" s="31">
        <f>BM16/BN16</f>
        <v>0</v>
      </c>
    </row>
    <row r="17" spans="1:67" ht="12.75">
      <c r="A17" s="62">
        <v>37602</v>
      </c>
      <c r="B17" s="57">
        <v>97</v>
      </c>
      <c r="C17" s="57" t="s">
        <v>48</v>
      </c>
      <c r="D17" s="57" t="s">
        <v>23</v>
      </c>
      <c r="E17" s="57">
        <v>2</v>
      </c>
      <c r="F17" s="57" t="s">
        <v>74</v>
      </c>
      <c r="G17" s="57" t="s">
        <v>74</v>
      </c>
      <c r="H17" s="57" t="s">
        <v>74</v>
      </c>
      <c r="I17" s="57">
        <v>21</v>
      </c>
      <c r="J17" s="57"/>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63">
        <v>0</v>
      </c>
      <c r="AH17" s="30">
        <v>2</v>
      </c>
      <c r="AI17" s="26">
        <f>SUM(R17:T17)</f>
        <v>0</v>
      </c>
      <c r="AJ17" s="26">
        <f>SUM(R19:T19)</f>
        <v>67</v>
      </c>
      <c r="AK17" s="26">
        <f>SUM(AI17:AJ17)</f>
        <v>67</v>
      </c>
      <c r="AL17" s="26">
        <f>AK17/2</f>
        <v>33.5</v>
      </c>
      <c r="AM17" s="26">
        <v>6</v>
      </c>
      <c r="AN17" s="26">
        <v>11.3</v>
      </c>
      <c r="AO17" s="26">
        <f>(AL17*AM17)/AN17</f>
        <v>17.787610619469024</v>
      </c>
      <c r="AP17" s="26">
        <f>I4</f>
        <v>1.0868548387096773</v>
      </c>
      <c r="AQ17" s="26">
        <f>AO17/AP17</f>
        <v>16.36613279523751</v>
      </c>
      <c r="AR17" s="31">
        <f aca="true" t="shared" si="0" ref="AR17:AR28">+AO17/0.67</f>
        <v>26.54867256637168</v>
      </c>
      <c r="AT17" s="30">
        <v>2</v>
      </c>
      <c r="AU17" s="26">
        <f>SUM(U17)</f>
        <v>0</v>
      </c>
      <c r="AV17" s="26">
        <f>SUM(U19)</f>
        <v>17</v>
      </c>
      <c r="AW17" s="26">
        <f>SUM(AU17:AV17)</f>
        <v>17</v>
      </c>
      <c r="AX17" s="26">
        <f>AW17/2</f>
        <v>8.5</v>
      </c>
      <c r="AY17" s="26">
        <v>7</v>
      </c>
      <c r="AZ17" s="26">
        <v>11.3</v>
      </c>
      <c r="BA17" s="26">
        <f>(AX17*AY17)/AZ17</f>
        <v>5.265486725663717</v>
      </c>
      <c r="BB17" s="26">
        <f>I4</f>
        <v>1.0868548387096773</v>
      </c>
      <c r="BC17" s="26">
        <f>BA17/BB17</f>
        <v>4.844701001575284</v>
      </c>
      <c r="BD17" s="31">
        <f aca="true" t="shared" si="1" ref="BD17:BD28">+BA17/0.67</f>
        <v>7.858935411438383</v>
      </c>
      <c r="BF17" s="30">
        <v>2</v>
      </c>
      <c r="BG17" s="26">
        <f>SUM(R17:U17)</f>
        <v>0</v>
      </c>
      <c r="BH17" s="26">
        <f>SUM(R19:U19)</f>
        <v>84</v>
      </c>
      <c r="BI17" s="26">
        <f>SUM(BG17:BH17)</f>
        <v>84</v>
      </c>
      <c r="BJ17" s="26">
        <f>BI17/2</f>
        <v>42</v>
      </c>
      <c r="BK17" s="26">
        <v>7</v>
      </c>
      <c r="BL17" s="26">
        <v>11.3</v>
      </c>
      <c r="BM17" s="26">
        <f>(BJ17*BK17)/BL17</f>
        <v>26.017699115044245</v>
      </c>
      <c r="BN17" s="26">
        <f>I4</f>
        <v>1.0868548387096773</v>
      </c>
      <c r="BO17" s="31">
        <f>BM17/BN17</f>
        <v>23.938522596019045</v>
      </c>
    </row>
    <row r="18" spans="1:67" s="53" customFormat="1" ht="12.75">
      <c r="A18" s="64">
        <v>37608</v>
      </c>
      <c r="B18" s="58">
        <v>97</v>
      </c>
      <c r="C18" s="58" t="s">
        <v>48</v>
      </c>
      <c r="D18" s="58" t="s">
        <v>51</v>
      </c>
      <c r="E18" s="58">
        <v>3</v>
      </c>
      <c r="F18" s="58" t="s">
        <v>75</v>
      </c>
      <c r="G18" s="58"/>
      <c r="H18" s="58"/>
      <c r="I18" s="58">
        <v>24</v>
      </c>
      <c r="J18" s="58"/>
      <c r="K18" s="58"/>
      <c r="L18" s="58"/>
      <c r="M18" s="58"/>
      <c r="N18" s="58"/>
      <c r="O18" s="58"/>
      <c r="P18" s="58"/>
      <c r="Q18" s="58"/>
      <c r="R18" s="58"/>
      <c r="S18" s="58"/>
      <c r="T18" s="58"/>
      <c r="U18" s="58"/>
      <c r="V18" s="58"/>
      <c r="W18" s="58"/>
      <c r="X18" s="58"/>
      <c r="Y18" s="58"/>
      <c r="Z18" s="58"/>
      <c r="AA18" s="58"/>
      <c r="AB18" s="58"/>
      <c r="AC18" s="58"/>
      <c r="AD18" s="58"/>
      <c r="AE18" s="58"/>
      <c r="AF18" s="65"/>
      <c r="AH18" s="54"/>
      <c r="AI18" s="55"/>
      <c r="AJ18" s="55"/>
      <c r="AK18" s="55"/>
      <c r="AL18" s="55"/>
      <c r="AM18" s="55"/>
      <c r="AN18" s="55"/>
      <c r="AO18" s="55"/>
      <c r="AP18" s="55"/>
      <c r="AQ18" s="55"/>
      <c r="AR18" s="56"/>
      <c r="AT18" s="54"/>
      <c r="AU18" s="55"/>
      <c r="AV18" s="55"/>
      <c r="AW18" s="55"/>
      <c r="AX18" s="55"/>
      <c r="AY18" s="55"/>
      <c r="AZ18" s="55"/>
      <c r="BA18" s="55"/>
      <c r="BB18" s="55"/>
      <c r="BC18" s="55"/>
      <c r="BD18" s="56"/>
      <c r="BF18" s="54"/>
      <c r="BG18" s="55"/>
      <c r="BH18" s="55"/>
      <c r="BI18" s="55"/>
      <c r="BJ18" s="55"/>
      <c r="BK18" s="55"/>
      <c r="BL18" s="55"/>
      <c r="BM18" s="55"/>
      <c r="BN18" s="55"/>
      <c r="BO18" s="56"/>
    </row>
    <row r="19" spans="1:67" ht="12.75">
      <c r="A19" s="62">
        <v>37609</v>
      </c>
      <c r="B19" s="57">
        <v>97</v>
      </c>
      <c r="C19" s="57" t="s">
        <v>49</v>
      </c>
      <c r="D19" s="57" t="s">
        <v>51</v>
      </c>
      <c r="E19" s="57">
        <v>2</v>
      </c>
      <c r="F19" s="57" t="s">
        <v>74</v>
      </c>
      <c r="G19" s="57">
        <v>16</v>
      </c>
      <c r="H19" s="57" t="s">
        <v>74</v>
      </c>
      <c r="I19" s="57">
        <v>32</v>
      </c>
      <c r="J19" s="57">
        <v>66</v>
      </c>
      <c r="K19" s="57">
        <v>15</v>
      </c>
      <c r="L19" s="57">
        <v>0</v>
      </c>
      <c r="M19" s="57">
        <v>0</v>
      </c>
      <c r="N19" s="57">
        <v>0</v>
      </c>
      <c r="O19" s="57">
        <v>0</v>
      </c>
      <c r="P19" s="57">
        <v>0</v>
      </c>
      <c r="Q19" s="57">
        <v>0</v>
      </c>
      <c r="R19" s="57">
        <v>52</v>
      </c>
      <c r="S19" s="57">
        <v>0</v>
      </c>
      <c r="T19" s="57">
        <v>15</v>
      </c>
      <c r="U19" s="57">
        <v>17</v>
      </c>
      <c r="V19" s="57">
        <v>0</v>
      </c>
      <c r="W19" s="57">
        <v>0</v>
      </c>
      <c r="X19" s="57">
        <v>0</v>
      </c>
      <c r="Y19" s="57">
        <v>0</v>
      </c>
      <c r="Z19" s="57">
        <v>0</v>
      </c>
      <c r="AA19" s="57">
        <v>0</v>
      </c>
      <c r="AB19" s="57">
        <v>0</v>
      </c>
      <c r="AC19" s="57">
        <v>0</v>
      </c>
      <c r="AD19" s="57">
        <v>0</v>
      </c>
      <c r="AE19" s="57">
        <v>0</v>
      </c>
      <c r="AF19" s="63">
        <v>0</v>
      </c>
      <c r="AH19" s="30">
        <v>3</v>
      </c>
      <c r="AI19" s="26">
        <f>SUM(R19:T19)</f>
        <v>67</v>
      </c>
      <c r="AJ19" s="26">
        <f>SUM(R22:T22)</f>
        <v>50</v>
      </c>
      <c r="AK19" s="26">
        <f>SUM(AI19:AJ19)</f>
        <v>117</v>
      </c>
      <c r="AL19" s="26">
        <f>AK19/2</f>
        <v>58.5</v>
      </c>
      <c r="AM19" s="26">
        <v>19</v>
      </c>
      <c r="AN19" s="26">
        <v>11.3</v>
      </c>
      <c r="AO19" s="26">
        <f>(AL19*AM19)/AN19</f>
        <v>98.36283185840708</v>
      </c>
      <c r="AP19" s="26">
        <f>I4</f>
        <v>1.0868548387096773</v>
      </c>
      <c r="AQ19" s="26">
        <f>AO19/AP19</f>
        <v>90.50227165127609</v>
      </c>
      <c r="AR19" s="31">
        <f t="shared" si="0"/>
        <v>146.81019680359265</v>
      </c>
      <c r="AT19" s="30">
        <v>3</v>
      </c>
      <c r="AU19" s="26">
        <f>SUM(U19)</f>
        <v>17</v>
      </c>
      <c r="AV19" s="26">
        <f>SUM(U22)</f>
        <v>9</v>
      </c>
      <c r="AW19" s="26">
        <f>SUM(AU19:AV19)</f>
        <v>26</v>
      </c>
      <c r="AX19" s="26">
        <f>AW19/2</f>
        <v>13</v>
      </c>
      <c r="AY19" s="26">
        <v>19</v>
      </c>
      <c r="AZ19" s="26">
        <v>11.3</v>
      </c>
      <c r="BA19" s="26">
        <f>(AX19*AY19)/AZ19</f>
        <v>21.858407079646017</v>
      </c>
      <c r="BB19" s="26">
        <f>I4</f>
        <v>1.0868548387096773</v>
      </c>
      <c r="BC19" s="26">
        <f>BA19/BB19</f>
        <v>20.1116159225058</v>
      </c>
      <c r="BD19" s="31">
        <f t="shared" si="1"/>
        <v>32.624488178576144</v>
      </c>
      <c r="BF19" s="30">
        <v>3</v>
      </c>
      <c r="BG19" s="26">
        <f>SUM(R19:U19)</f>
        <v>84</v>
      </c>
      <c r="BH19" s="26">
        <f>SUM(R22:U22)</f>
        <v>59</v>
      </c>
      <c r="BI19" s="26">
        <f>SUM(BG19:BH19)</f>
        <v>143</v>
      </c>
      <c r="BJ19" s="26">
        <f>BI19/2</f>
        <v>71.5</v>
      </c>
      <c r="BK19" s="26">
        <v>19</v>
      </c>
      <c r="BL19" s="26">
        <v>11.3</v>
      </c>
      <c r="BM19" s="26">
        <f>(BJ19*BK19)/BL19</f>
        <v>120.22123893805309</v>
      </c>
      <c r="BN19" s="26">
        <f>I4</f>
        <v>1.0868548387096773</v>
      </c>
      <c r="BO19" s="31">
        <f>BM19/BN19</f>
        <v>110.6138875737819</v>
      </c>
    </row>
    <row r="20" spans="1:67" s="53" customFormat="1" ht="12.75">
      <c r="A20" s="64">
        <v>37619</v>
      </c>
      <c r="B20" s="58">
        <v>97</v>
      </c>
      <c r="C20" s="58" t="s">
        <v>50</v>
      </c>
      <c r="D20" s="58" t="s">
        <v>51</v>
      </c>
      <c r="E20" s="58">
        <v>3</v>
      </c>
      <c r="F20" s="58" t="s">
        <v>75</v>
      </c>
      <c r="G20" s="58"/>
      <c r="H20" s="58"/>
      <c r="I20" s="58">
        <v>24</v>
      </c>
      <c r="J20" s="58"/>
      <c r="K20" s="58"/>
      <c r="L20" s="58"/>
      <c r="M20" s="58"/>
      <c r="N20" s="58"/>
      <c r="O20" s="58"/>
      <c r="P20" s="58"/>
      <c r="Q20" s="58"/>
      <c r="R20" s="58"/>
      <c r="S20" s="58"/>
      <c r="T20" s="58"/>
      <c r="U20" s="58"/>
      <c r="V20" s="58"/>
      <c r="W20" s="58"/>
      <c r="X20" s="58"/>
      <c r="Y20" s="58"/>
      <c r="Z20" s="58"/>
      <c r="AA20" s="58"/>
      <c r="AB20" s="58"/>
      <c r="AC20" s="58"/>
      <c r="AD20" s="58"/>
      <c r="AE20" s="58"/>
      <c r="AF20" s="65"/>
      <c r="AH20" s="54"/>
      <c r="AI20" s="55"/>
      <c r="AJ20" s="55"/>
      <c r="AK20" s="55"/>
      <c r="AL20" s="55"/>
      <c r="AM20" s="55"/>
      <c r="AN20" s="55"/>
      <c r="AO20" s="55"/>
      <c r="AP20" s="55"/>
      <c r="AQ20" s="55"/>
      <c r="AR20" s="56"/>
      <c r="AT20" s="54"/>
      <c r="AU20" s="55"/>
      <c r="AV20" s="55"/>
      <c r="AW20" s="55"/>
      <c r="AX20" s="55"/>
      <c r="AY20" s="55"/>
      <c r="AZ20" s="55"/>
      <c r="BA20" s="55"/>
      <c r="BB20" s="55"/>
      <c r="BC20" s="55"/>
      <c r="BD20" s="56"/>
      <c r="BF20" s="54"/>
      <c r="BG20" s="55"/>
      <c r="BH20" s="55"/>
      <c r="BI20" s="55"/>
      <c r="BJ20" s="55"/>
      <c r="BK20" s="55"/>
      <c r="BL20" s="55"/>
      <c r="BM20" s="55"/>
      <c r="BN20" s="55"/>
      <c r="BO20" s="56"/>
    </row>
    <row r="21" spans="1:67" s="53" customFormat="1" ht="12.75">
      <c r="A21" s="64">
        <v>37626</v>
      </c>
      <c r="B21" s="58">
        <v>97</v>
      </c>
      <c r="C21" s="58" t="s">
        <v>46</v>
      </c>
      <c r="D21" s="58" t="s">
        <v>51</v>
      </c>
      <c r="E21" s="58">
        <v>3</v>
      </c>
      <c r="F21" s="58" t="s">
        <v>75</v>
      </c>
      <c r="G21" s="58"/>
      <c r="H21" s="58"/>
      <c r="I21" s="58">
        <v>24</v>
      </c>
      <c r="J21" s="58"/>
      <c r="K21" s="58"/>
      <c r="L21" s="58"/>
      <c r="M21" s="58"/>
      <c r="N21" s="58"/>
      <c r="O21" s="58"/>
      <c r="P21" s="58"/>
      <c r="Q21" s="58"/>
      <c r="R21" s="58"/>
      <c r="S21" s="58"/>
      <c r="T21" s="58"/>
      <c r="U21" s="58"/>
      <c r="V21" s="58"/>
      <c r="W21" s="58"/>
      <c r="X21" s="58"/>
      <c r="Y21" s="58"/>
      <c r="Z21" s="58"/>
      <c r="AA21" s="58"/>
      <c r="AB21" s="58"/>
      <c r="AC21" s="58"/>
      <c r="AD21" s="58"/>
      <c r="AE21" s="58"/>
      <c r="AF21" s="65"/>
      <c r="AH21" s="54"/>
      <c r="AI21" s="55"/>
      <c r="AJ21" s="55"/>
      <c r="AK21" s="55"/>
      <c r="AL21" s="55"/>
      <c r="AM21" s="55"/>
      <c r="AN21" s="55"/>
      <c r="AO21" s="55"/>
      <c r="AP21" s="55"/>
      <c r="AQ21" s="55"/>
      <c r="AR21" s="56"/>
      <c r="AT21" s="54"/>
      <c r="AU21" s="55"/>
      <c r="AV21" s="55"/>
      <c r="AW21" s="55"/>
      <c r="AX21" s="55"/>
      <c r="AY21" s="55"/>
      <c r="AZ21" s="55"/>
      <c r="BA21" s="55"/>
      <c r="BB21" s="55"/>
      <c r="BC21" s="55"/>
      <c r="BD21" s="56"/>
      <c r="BF21" s="54"/>
      <c r="BG21" s="55"/>
      <c r="BH21" s="55"/>
      <c r="BI21" s="55"/>
      <c r="BJ21" s="55"/>
      <c r="BK21" s="55"/>
      <c r="BL21" s="55"/>
      <c r="BM21" s="55"/>
      <c r="BN21" s="55"/>
      <c r="BO21" s="56"/>
    </row>
    <row r="22" spans="1:67" ht="12.75">
      <c r="A22" s="62">
        <v>37628</v>
      </c>
      <c r="B22" s="57">
        <v>97</v>
      </c>
      <c r="C22" s="57" t="s">
        <v>46</v>
      </c>
      <c r="D22" s="57" t="s">
        <v>23</v>
      </c>
      <c r="E22" s="57">
        <v>2</v>
      </c>
      <c r="F22" s="57" t="s">
        <v>74</v>
      </c>
      <c r="G22" s="57">
        <v>16</v>
      </c>
      <c r="H22" s="57" t="s">
        <v>74</v>
      </c>
      <c r="I22" s="57">
        <v>0</v>
      </c>
      <c r="J22" s="57"/>
      <c r="K22" s="57">
        <v>41</v>
      </c>
      <c r="L22" s="57">
        <v>0</v>
      </c>
      <c r="M22" s="57">
        <v>0</v>
      </c>
      <c r="N22" s="57">
        <v>0</v>
      </c>
      <c r="O22" s="57">
        <v>0</v>
      </c>
      <c r="P22" s="57">
        <v>0</v>
      </c>
      <c r="Q22" s="57">
        <v>0</v>
      </c>
      <c r="R22" s="57">
        <v>43</v>
      </c>
      <c r="S22" s="57">
        <v>0</v>
      </c>
      <c r="T22" s="57">
        <v>7</v>
      </c>
      <c r="U22" s="57">
        <v>9</v>
      </c>
      <c r="V22" s="57">
        <v>2</v>
      </c>
      <c r="W22" s="57">
        <v>4</v>
      </c>
      <c r="X22" s="57">
        <v>3</v>
      </c>
      <c r="Y22" s="57">
        <v>0</v>
      </c>
      <c r="Z22" s="57">
        <v>0</v>
      </c>
      <c r="AA22" s="57">
        <v>0</v>
      </c>
      <c r="AB22" s="57">
        <v>0</v>
      </c>
      <c r="AC22" s="57">
        <v>0</v>
      </c>
      <c r="AD22" s="57">
        <v>0</v>
      </c>
      <c r="AE22" s="57">
        <v>0</v>
      </c>
      <c r="AF22" s="63">
        <v>0</v>
      </c>
      <c r="AH22" s="30">
        <v>4</v>
      </c>
      <c r="AI22" s="26">
        <f>SUM(R22:T22)</f>
        <v>50</v>
      </c>
      <c r="AJ22" s="26">
        <f>SUM(R23:T23)</f>
        <v>12</v>
      </c>
      <c r="AK22" s="26">
        <f>SUM(AI22:AJ22)</f>
        <v>62</v>
      </c>
      <c r="AL22" s="26">
        <f>AK22/2</f>
        <v>31</v>
      </c>
      <c r="AM22" s="26">
        <v>8</v>
      </c>
      <c r="AN22" s="26">
        <v>11.3</v>
      </c>
      <c r="AO22" s="26">
        <f>(AL22*AM22)/AN22</f>
        <v>21.946902654867255</v>
      </c>
      <c r="AP22" s="26">
        <f>I4</f>
        <v>1.0868548387096773</v>
      </c>
      <c r="AQ22" s="26">
        <f>AO22/AP22</f>
        <v>20.19303946875076</v>
      </c>
      <c r="AR22" s="31">
        <f t="shared" si="0"/>
        <v>32.756571126667545</v>
      </c>
      <c r="AT22" s="30">
        <v>4</v>
      </c>
      <c r="AU22" s="26">
        <f>SUM(U22)</f>
        <v>9</v>
      </c>
      <c r="AV22" s="26">
        <f>SUM(U23)</f>
        <v>0</v>
      </c>
      <c r="AW22" s="26">
        <f>SUM(AU22:AV22)</f>
        <v>9</v>
      </c>
      <c r="AX22" s="26">
        <f>AW22/2</f>
        <v>4.5</v>
      </c>
      <c r="AY22" s="26">
        <v>8</v>
      </c>
      <c r="AZ22" s="26">
        <v>11.3</v>
      </c>
      <c r="BA22" s="26">
        <f>(AX22*AY22)/AZ22</f>
        <v>3.1858407079646014</v>
      </c>
      <c r="BB22" s="26">
        <f>I4</f>
        <v>1.0868548387096773</v>
      </c>
      <c r="BC22" s="26">
        <f>BA22/BB22</f>
        <v>2.9312476648186587</v>
      </c>
      <c r="BD22" s="31">
        <f t="shared" si="1"/>
        <v>4.754986131290449</v>
      </c>
      <c r="BF22" s="30">
        <v>4</v>
      </c>
      <c r="BG22" s="26">
        <f>SUM(R22:U22)</f>
        <v>59</v>
      </c>
      <c r="BH22" s="26">
        <f>SUM(R23:U23)</f>
        <v>12</v>
      </c>
      <c r="BI22" s="26">
        <f>SUM(BG22:BH22)</f>
        <v>71</v>
      </c>
      <c r="BJ22" s="26">
        <f>BI22/2</f>
        <v>35.5</v>
      </c>
      <c r="BK22" s="26">
        <v>8</v>
      </c>
      <c r="BL22" s="26">
        <v>11.3</v>
      </c>
      <c r="BM22" s="26">
        <f>(BJ22*BK22)/BL22</f>
        <v>25.132743362831857</v>
      </c>
      <c r="BN22" s="26">
        <f>I4</f>
        <v>1.0868548387096773</v>
      </c>
      <c r="BO22" s="31">
        <f>BM22/BN22</f>
        <v>23.12428713356942</v>
      </c>
    </row>
    <row r="23" spans="1:67" ht="12.75">
      <c r="A23" s="62">
        <v>37636</v>
      </c>
      <c r="B23" s="57">
        <v>97</v>
      </c>
      <c r="C23" s="57" t="s">
        <v>50</v>
      </c>
      <c r="D23" s="57" t="s">
        <v>23</v>
      </c>
      <c r="E23" s="57">
        <v>2</v>
      </c>
      <c r="F23" s="57" t="s">
        <v>74</v>
      </c>
      <c r="G23" s="57">
        <v>16</v>
      </c>
      <c r="H23" s="57" t="s">
        <v>74</v>
      </c>
      <c r="I23" s="57">
        <v>16</v>
      </c>
      <c r="J23" s="57">
        <v>66</v>
      </c>
      <c r="K23" s="57">
        <v>15</v>
      </c>
      <c r="L23" s="57">
        <v>0</v>
      </c>
      <c r="M23" s="57">
        <v>0</v>
      </c>
      <c r="N23" s="57">
        <v>0</v>
      </c>
      <c r="O23" s="57">
        <v>0</v>
      </c>
      <c r="P23" s="57">
        <v>0</v>
      </c>
      <c r="Q23" s="57">
        <v>0</v>
      </c>
      <c r="R23" s="57">
        <v>10</v>
      </c>
      <c r="S23" s="57">
        <v>0</v>
      </c>
      <c r="T23" s="57">
        <v>2</v>
      </c>
      <c r="U23" s="57">
        <v>0</v>
      </c>
      <c r="V23" s="57">
        <v>5</v>
      </c>
      <c r="W23" s="57">
        <v>4</v>
      </c>
      <c r="X23" s="57">
        <v>2</v>
      </c>
      <c r="Y23" s="57">
        <v>0</v>
      </c>
      <c r="Z23" s="57">
        <v>0</v>
      </c>
      <c r="AA23" s="57">
        <v>0</v>
      </c>
      <c r="AB23" s="57">
        <v>0</v>
      </c>
      <c r="AC23" s="57">
        <v>0</v>
      </c>
      <c r="AD23" s="57">
        <v>0</v>
      </c>
      <c r="AE23" s="57">
        <v>0</v>
      </c>
      <c r="AF23" s="63">
        <v>4</v>
      </c>
      <c r="AH23" s="30">
        <v>5</v>
      </c>
      <c r="AI23" s="26">
        <f>SUM(R23:T23)</f>
        <v>12</v>
      </c>
      <c r="AJ23" s="26">
        <f>SUM(R24:T24)</f>
        <v>0</v>
      </c>
      <c r="AK23" s="26">
        <f>SUM(AI23:AJ23)</f>
        <v>12</v>
      </c>
      <c r="AL23" s="26">
        <f>AK23/2</f>
        <v>6</v>
      </c>
      <c r="AM23" s="26">
        <v>9</v>
      </c>
      <c r="AN23" s="26">
        <v>11.3</v>
      </c>
      <c r="AO23" s="26">
        <f>(AL23*AM23)/AN23</f>
        <v>4.778761061946902</v>
      </c>
      <c r="AP23" s="26">
        <f>I4</f>
        <v>1.0868548387096773</v>
      </c>
      <c r="AQ23" s="26">
        <f>AO23/AP23</f>
        <v>4.396871497227988</v>
      </c>
      <c r="AR23" s="31">
        <f t="shared" si="0"/>
        <v>7.132479196935674</v>
      </c>
      <c r="AT23" s="30">
        <v>5</v>
      </c>
      <c r="AU23" s="26">
        <f>SUM(U23)</f>
        <v>0</v>
      </c>
      <c r="AV23" s="26">
        <f>SUM(U24)</f>
        <v>0</v>
      </c>
      <c r="AW23" s="26">
        <f>SUM(AU23:AV23)</f>
        <v>0</v>
      </c>
      <c r="AX23" s="26">
        <f>AW23/2</f>
        <v>0</v>
      </c>
      <c r="AY23" s="26">
        <v>7</v>
      </c>
      <c r="AZ23" s="26">
        <v>11.3</v>
      </c>
      <c r="BA23" s="26">
        <f>(AX23*AY23)/AZ23</f>
        <v>0</v>
      </c>
      <c r="BB23" s="26">
        <f>I4</f>
        <v>1.0868548387096773</v>
      </c>
      <c r="BC23" s="26">
        <f>BA23/BB23</f>
        <v>0</v>
      </c>
      <c r="BD23" s="31">
        <f t="shared" si="1"/>
        <v>0</v>
      </c>
      <c r="BF23" s="30">
        <v>5</v>
      </c>
      <c r="BG23" s="26">
        <f>SUM(R23:U23)</f>
        <v>12</v>
      </c>
      <c r="BH23" s="26">
        <f>SUM(R24:U24)</f>
        <v>0</v>
      </c>
      <c r="BI23" s="26">
        <f>SUM(BG23:BH23)</f>
        <v>12</v>
      </c>
      <c r="BJ23" s="26">
        <f>BI23/2</f>
        <v>6</v>
      </c>
      <c r="BK23" s="26">
        <v>7</v>
      </c>
      <c r="BL23" s="26">
        <v>11.3</v>
      </c>
      <c r="BM23" s="26">
        <f>(BJ23*BK23)/BL23</f>
        <v>3.716814159292035</v>
      </c>
      <c r="BN23" s="26">
        <f>I4</f>
        <v>1.0868548387096773</v>
      </c>
      <c r="BO23" s="31">
        <f>BM23/BN23</f>
        <v>3.4197889422884353</v>
      </c>
    </row>
    <row r="24" spans="1:67" ht="12.75">
      <c r="A24" s="62">
        <v>37645</v>
      </c>
      <c r="B24" s="57">
        <v>97</v>
      </c>
      <c r="C24" s="57" t="s">
        <v>48</v>
      </c>
      <c r="D24" s="57" t="s">
        <v>23</v>
      </c>
      <c r="E24" s="57">
        <v>2</v>
      </c>
      <c r="F24" s="57" t="s">
        <v>74</v>
      </c>
      <c r="G24" s="57" t="s">
        <v>74</v>
      </c>
      <c r="H24" s="57" t="s">
        <v>74</v>
      </c>
      <c r="I24" s="57" t="s">
        <v>74</v>
      </c>
      <c r="J24" s="57" t="s">
        <v>74</v>
      </c>
      <c r="K24" s="57">
        <v>16</v>
      </c>
      <c r="L24" s="57">
        <v>0</v>
      </c>
      <c r="M24" s="57">
        <v>0</v>
      </c>
      <c r="N24" s="57">
        <v>0</v>
      </c>
      <c r="O24" s="57">
        <v>0</v>
      </c>
      <c r="P24" s="57">
        <v>0</v>
      </c>
      <c r="Q24" s="57">
        <v>0</v>
      </c>
      <c r="R24" s="57">
        <v>0</v>
      </c>
      <c r="S24" s="57">
        <v>0</v>
      </c>
      <c r="T24" s="57">
        <v>0</v>
      </c>
      <c r="U24" s="57">
        <v>0</v>
      </c>
      <c r="V24" s="57">
        <v>0</v>
      </c>
      <c r="W24" s="57">
        <v>0</v>
      </c>
      <c r="X24" s="57">
        <v>0</v>
      </c>
      <c r="Y24" s="57">
        <v>0</v>
      </c>
      <c r="Z24" s="57">
        <v>9</v>
      </c>
      <c r="AA24" s="57">
        <v>1</v>
      </c>
      <c r="AB24" s="57">
        <v>0</v>
      </c>
      <c r="AC24" s="57">
        <v>0</v>
      </c>
      <c r="AD24" s="57">
        <v>0</v>
      </c>
      <c r="AE24" s="57">
        <v>0</v>
      </c>
      <c r="AF24" s="63">
        <v>0</v>
      </c>
      <c r="AH24" s="30">
        <v>6</v>
      </c>
      <c r="AI24" s="26">
        <f>SUM(R24:T24)</f>
        <v>0</v>
      </c>
      <c r="AJ24" s="26">
        <f>SUM(R26:T26)</f>
        <v>0</v>
      </c>
      <c r="AK24" s="26">
        <f>SUM(AI24:AJ24)</f>
        <v>0</v>
      </c>
      <c r="AL24" s="26">
        <f>AK24/2</f>
        <v>0</v>
      </c>
      <c r="AM24" s="26">
        <v>10</v>
      </c>
      <c r="AN24" s="26">
        <v>11.3</v>
      </c>
      <c r="AO24" s="26">
        <f>(AL24*AM24)/AN24</f>
        <v>0</v>
      </c>
      <c r="AP24" s="26">
        <f>I4</f>
        <v>1.0868548387096773</v>
      </c>
      <c r="AQ24" s="26">
        <f>AO24/AP24</f>
        <v>0</v>
      </c>
      <c r="AR24" s="31">
        <f t="shared" si="0"/>
        <v>0</v>
      </c>
      <c r="AT24" s="30">
        <v>6</v>
      </c>
      <c r="AU24" s="26">
        <f>SUM(U24)</f>
        <v>0</v>
      </c>
      <c r="AV24" s="26">
        <f>SUM(U25)</f>
        <v>0</v>
      </c>
      <c r="AW24" s="26">
        <f>SUM(AU24:AV24)</f>
        <v>0</v>
      </c>
      <c r="AX24" s="26">
        <f>AW24/2</f>
        <v>0</v>
      </c>
      <c r="AY24" s="26">
        <v>13</v>
      </c>
      <c r="AZ24" s="26">
        <v>11.3</v>
      </c>
      <c r="BA24" s="26">
        <f>(AX24*AY24)/AZ24</f>
        <v>0</v>
      </c>
      <c r="BB24" s="26">
        <f>I4</f>
        <v>1.0868548387096773</v>
      </c>
      <c r="BC24" s="26">
        <f>BA24/BB24</f>
        <v>0</v>
      </c>
      <c r="BD24" s="31">
        <f t="shared" si="1"/>
        <v>0</v>
      </c>
      <c r="BF24" s="30">
        <v>6</v>
      </c>
      <c r="BG24" s="26">
        <f>SUM(R24:U24)</f>
        <v>0</v>
      </c>
      <c r="BH24" s="26">
        <f>SUM(R25:U25)</f>
        <v>0</v>
      </c>
      <c r="BI24" s="26">
        <f>SUM(BG24:BH24)</f>
        <v>0</v>
      </c>
      <c r="BJ24" s="26">
        <f>BI24/2</f>
        <v>0</v>
      </c>
      <c r="BK24" s="26">
        <v>13</v>
      </c>
      <c r="BL24" s="26">
        <v>11.3</v>
      </c>
      <c r="BM24" s="26">
        <f>(BJ24*BK24)/BL24</f>
        <v>0</v>
      </c>
      <c r="BN24" s="26">
        <f>I4</f>
        <v>1.0868548387096773</v>
      </c>
      <c r="BO24" s="31">
        <f>BM24/BN24</f>
        <v>0</v>
      </c>
    </row>
    <row r="25" spans="1:67" ht="12.75">
      <c r="A25" s="62">
        <v>37655</v>
      </c>
      <c r="B25" s="57">
        <v>97</v>
      </c>
      <c r="C25" s="57" t="s">
        <v>50</v>
      </c>
      <c r="D25" s="57" t="s">
        <v>51</v>
      </c>
      <c r="E25" s="57">
        <v>2</v>
      </c>
      <c r="F25" s="57" t="s">
        <v>74</v>
      </c>
      <c r="G25" s="57" t="s">
        <v>74</v>
      </c>
      <c r="H25" s="57" t="s">
        <v>74</v>
      </c>
      <c r="I25" s="57" t="s">
        <v>74</v>
      </c>
      <c r="J25" s="57" t="s">
        <v>74</v>
      </c>
      <c r="K25" s="57">
        <v>9</v>
      </c>
      <c r="L25" s="57">
        <v>0</v>
      </c>
      <c r="M25" s="57">
        <v>0</v>
      </c>
      <c r="N25" s="57">
        <v>0</v>
      </c>
      <c r="O25" s="57">
        <v>0</v>
      </c>
      <c r="P25" s="57">
        <v>0</v>
      </c>
      <c r="Q25" s="57">
        <v>0</v>
      </c>
      <c r="R25" s="57">
        <v>0</v>
      </c>
      <c r="S25" s="57">
        <v>0</v>
      </c>
      <c r="T25" s="57">
        <v>0</v>
      </c>
      <c r="U25" s="57">
        <v>0</v>
      </c>
      <c r="V25" s="57">
        <v>0</v>
      </c>
      <c r="W25" s="57">
        <v>0</v>
      </c>
      <c r="X25" s="57">
        <v>0</v>
      </c>
      <c r="Y25" s="57">
        <v>1</v>
      </c>
      <c r="Z25" s="57">
        <v>1</v>
      </c>
      <c r="AA25" s="57">
        <v>0</v>
      </c>
      <c r="AB25" s="57">
        <v>0</v>
      </c>
      <c r="AC25" s="57">
        <v>0</v>
      </c>
      <c r="AD25" s="57">
        <v>0</v>
      </c>
      <c r="AE25" s="57">
        <v>0</v>
      </c>
      <c r="AF25" s="63">
        <v>7</v>
      </c>
      <c r="AH25" s="30">
        <v>7</v>
      </c>
      <c r="AI25" s="26">
        <f>SUM(R26:T26)</f>
        <v>0</v>
      </c>
      <c r="AJ25" s="26">
        <f>SUM(R27:T27)</f>
        <v>0</v>
      </c>
      <c r="AK25" s="26">
        <f>SUM(AI25:AJ25)</f>
        <v>0</v>
      </c>
      <c r="AL25" s="26">
        <f>AK25/2</f>
        <v>0</v>
      </c>
      <c r="AM25" s="26"/>
      <c r="AN25" s="26">
        <v>11.3</v>
      </c>
      <c r="AO25" s="26">
        <f>(AL25*AM25)/AN25</f>
        <v>0</v>
      </c>
      <c r="AP25" s="26">
        <f>I4</f>
        <v>1.0868548387096773</v>
      </c>
      <c r="AQ25" s="26">
        <f>AO25/AP25</f>
        <v>0</v>
      </c>
      <c r="AR25" s="31">
        <f t="shared" si="0"/>
        <v>0</v>
      </c>
      <c r="AT25" s="30">
        <v>7</v>
      </c>
      <c r="AU25" s="26">
        <f>SUM(U26)</f>
        <v>0</v>
      </c>
      <c r="AV25" s="26">
        <f>SUM(U27)</f>
        <v>0</v>
      </c>
      <c r="AW25" s="26">
        <f>SUM(AU25:AV25)</f>
        <v>0</v>
      </c>
      <c r="AX25" s="26">
        <f>AW25/2</f>
        <v>0</v>
      </c>
      <c r="AY25" s="26"/>
      <c r="AZ25" s="26">
        <v>11.3</v>
      </c>
      <c r="BA25" s="26">
        <f>(AX25*AY25)/AZ25</f>
        <v>0</v>
      </c>
      <c r="BB25" s="26">
        <f>I4</f>
        <v>1.0868548387096773</v>
      </c>
      <c r="BC25" s="26">
        <f>BA25/BB25</f>
        <v>0</v>
      </c>
      <c r="BD25" s="31">
        <f t="shared" si="1"/>
        <v>0</v>
      </c>
      <c r="BF25" s="30">
        <v>7</v>
      </c>
      <c r="BG25" s="26">
        <f>SUM(R26:U26)</f>
        <v>0</v>
      </c>
      <c r="BH25" s="26">
        <f>SUM(R27:U27)</f>
        <v>0</v>
      </c>
      <c r="BI25" s="26">
        <f>SUM(BG25:BH25)</f>
        <v>0</v>
      </c>
      <c r="BJ25" s="26">
        <f>BI25/2</f>
        <v>0</v>
      </c>
      <c r="BK25" s="26"/>
      <c r="BL25" s="26">
        <v>11.3</v>
      </c>
      <c r="BM25" s="26">
        <f>(BJ25*BK25)/BL25</f>
        <v>0</v>
      </c>
      <c r="BN25" s="26">
        <f>I4</f>
        <v>1.0868548387096773</v>
      </c>
      <c r="BO25" s="31">
        <f>BM25/BN25</f>
        <v>0</v>
      </c>
    </row>
    <row r="26" spans="1:67" ht="12.75">
      <c r="A26" s="66"/>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63"/>
      <c r="AH26" s="30">
        <v>8</v>
      </c>
      <c r="AI26" s="26">
        <f>SUM(R27:T27)</f>
        <v>0</v>
      </c>
      <c r="AJ26" s="26">
        <f>SUM(R28:T28)</f>
        <v>0</v>
      </c>
      <c r="AK26" s="26">
        <f>SUM(AI26:AJ26)</f>
        <v>0</v>
      </c>
      <c r="AL26" s="26">
        <f>AK26/2</f>
        <v>0</v>
      </c>
      <c r="AM26" s="26"/>
      <c r="AN26" s="26">
        <v>11.3</v>
      </c>
      <c r="AO26" s="26">
        <f>(AL26*AM26)/AN26</f>
        <v>0</v>
      </c>
      <c r="AP26" s="26">
        <f>I4</f>
        <v>1.0868548387096773</v>
      </c>
      <c r="AQ26" s="26">
        <f>AO26/AP26</f>
        <v>0</v>
      </c>
      <c r="AR26" s="31">
        <f t="shared" si="0"/>
        <v>0</v>
      </c>
      <c r="AT26" s="30">
        <v>8</v>
      </c>
      <c r="AU26" s="26">
        <f>SUM(U27)</f>
        <v>0</v>
      </c>
      <c r="AV26" s="26">
        <f>SUM(U28)</f>
        <v>0</v>
      </c>
      <c r="AW26" s="26">
        <f>SUM(AU26:AV26)</f>
        <v>0</v>
      </c>
      <c r="AX26" s="26">
        <f>AW26/2</f>
        <v>0</v>
      </c>
      <c r="AY26" s="26"/>
      <c r="AZ26" s="26">
        <v>11.3</v>
      </c>
      <c r="BA26" s="26">
        <f>(AX26*AY26)/AZ26</f>
        <v>0</v>
      </c>
      <c r="BB26" s="26">
        <f>I4</f>
        <v>1.0868548387096773</v>
      </c>
      <c r="BC26" s="26">
        <f>BA26/BB26</f>
        <v>0</v>
      </c>
      <c r="BD26" s="31">
        <f t="shared" si="1"/>
        <v>0</v>
      </c>
      <c r="BF26" s="30">
        <v>8</v>
      </c>
      <c r="BG26" s="26">
        <f>SUM(R27:U27)</f>
        <v>0</v>
      </c>
      <c r="BH26" s="26">
        <f>SUM(R28:U28)</f>
        <v>0</v>
      </c>
      <c r="BI26" s="26">
        <f>SUM(BG26:BH26)</f>
        <v>0</v>
      </c>
      <c r="BJ26" s="26">
        <f>BI26/2</f>
        <v>0</v>
      </c>
      <c r="BK26" s="26"/>
      <c r="BL26" s="26">
        <v>11.3</v>
      </c>
      <c r="BM26" s="26">
        <f>(BJ26*BK26)/BL26</f>
        <v>0</v>
      </c>
      <c r="BN26" s="26">
        <f>I4</f>
        <v>1.0868548387096773</v>
      </c>
      <c r="BO26" s="31">
        <f>BM26/BN26</f>
        <v>0</v>
      </c>
    </row>
    <row r="27" spans="1:67" ht="12.75">
      <c r="A27" s="66"/>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63"/>
      <c r="AH27" s="30">
        <v>9</v>
      </c>
      <c r="AI27" s="26">
        <f>SUM(R28:T28)</f>
        <v>0</v>
      </c>
      <c r="AJ27" s="26">
        <f>SUM(R29:T29)</f>
        <v>0</v>
      </c>
      <c r="AK27" s="26">
        <f>SUM(AI27:AJ27)</f>
        <v>0</v>
      </c>
      <c r="AL27" s="26">
        <f>AK27/2</f>
        <v>0</v>
      </c>
      <c r="AM27" s="26"/>
      <c r="AN27" s="26">
        <v>11.3</v>
      </c>
      <c r="AO27" s="26">
        <f>(AL27*AM27)/AN27</f>
        <v>0</v>
      </c>
      <c r="AP27" s="26">
        <f>I4</f>
        <v>1.0868548387096773</v>
      </c>
      <c r="AQ27" s="26">
        <f>AO27/AP27</f>
        <v>0</v>
      </c>
      <c r="AR27" s="31">
        <f t="shared" si="0"/>
        <v>0</v>
      </c>
      <c r="AT27" s="30">
        <v>9</v>
      </c>
      <c r="AU27" s="26">
        <f>SUM(U28)</f>
        <v>0</v>
      </c>
      <c r="AV27" s="26">
        <f>SUM(U29)</f>
        <v>0</v>
      </c>
      <c r="AW27" s="26">
        <f>SUM(AU27:AV27)</f>
        <v>0</v>
      </c>
      <c r="AX27" s="26">
        <f>AW27/2</f>
        <v>0</v>
      </c>
      <c r="AY27" s="26"/>
      <c r="AZ27" s="26">
        <v>11.3</v>
      </c>
      <c r="BA27" s="26">
        <f>(AX27*AY27)/AZ27</f>
        <v>0</v>
      </c>
      <c r="BB27" s="26">
        <f>I4</f>
        <v>1.0868548387096773</v>
      </c>
      <c r="BC27" s="26">
        <f>BA27/BB27</f>
        <v>0</v>
      </c>
      <c r="BD27" s="31">
        <f t="shared" si="1"/>
        <v>0</v>
      </c>
      <c r="BF27" s="30">
        <v>9</v>
      </c>
      <c r="BG27" s="26">
        <f>SUM(R28:U28)</f>
        <v>0</v>
      </c>
      <c r="BH27" s="26">
        <f>SUM(R29:U29)</f>
        <v>0</v>
      </c>
      <c r="BI27" s="26">
        <f>SUM(BG27:BH27)</f>
        <v>0</v>
      </c>
      <c r="BJ27" s="26">
        <f>BI27/2</f>
        <v>0</v>
      </c>
      <c r="BK27" s="26"/>
      <c r="BL27" s="26">
        <v>11.3</v>
      </c>
      <c r="BM27" s="26">
        <f>(BJ27*BK27)/BL27</f>
        <v>0</v>
      </c>
      <c r="BN27" s="26">
        <f>I4</f>
        <v>1.0868548387096773</v>
      </c>
      <c r="BO27" s="31">
        <f>BM27/BN27</f>
        <v>0</v>
      </c>
    </row>
    <row r="28" spans="1:67" ht="13.5" thickBot="1">
      <c r="A28" s="66"/>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63"/>
      <c r="AH28" s="32">
        <v>10</v>
      </c>
      <c r="AI28" s="33">
        <f>SUM(R29:T29)</f>
        <v>0</v>
      </c>
      <c r="AJ28" s="33">
        <f>SUM(R30:T30)</f>
        <v>0</v>
      </c>
      <c r="AK28" s="33">
        <f>SUM(AI28:AJ28)</f>
        <v>0</v>
      </c>
      <c r="AL28" s="33">
        <f>AK28/2</f>
        <v>0</v>
      </c>
      <c r="AM28" s="33"/>
      <c r="AN28" s="33">
        <v>11.3</v>
      </c>
      <c r="AO28" s="33">
        <f>(AL28*AM28)/AN28</f>
        <v>0</v>
      </c>
      <c r="AP28" s="33">
        <f>I4</f>
        <v>1.0868548387096773</v>
      </c>
      <c r="AQ28" s="33">
        <f>AO28/AP28</f>
        <v>0</v>
      </c>
      <c r="AR28" s="34">
        <f t="shared" si="0"/>
        <v>0</v>
      </c>
      <c r="AT28" s="32">
        <v>10</v>
      </c>
      <c r="AU28" s="33">
        <f>SUM(U29)</f>
        <v>0</v>
      </c>
      <c r="AV28" s="33">
        <f>SUM(U30)</f>
        <v>0</v>
      </c>
      <c r="AW28" s="33">
        <f>SUM(AU28:AV28)</f>
        <v>0</v>
      </c>
      <c r="AX28" s="33">
        <f>AW28/2</f>
        <v>0</v>
      </c>
      <c r="AY28" s="33"/>
      <c r="AZ28" s="33">
        <v>11.3</v>
      </c>
      <c r="BA28" s="33">
        <f>(AX28*AY28)/AZ28</f>
        <v>0</v>
      </c>
      <c r="BB28" s="33">
        <f>I4</f>
        <v>1.0868548387096773</v>
      </c>
      <c r="BC28" s="33">
        <f>BA28/BB28</f>
        <v>0</v>
      </c>
      <c r="BD28" s="34">
        <f t="shared" si="1"/>
        <v>0</v>
      </c>
      <c r="BF28" s="32">
        <v>10</v>
      </c>
      <c r="BG28" s="33">
        <f>SUM(R29:U29)</f>
        <v>0</v>
      </c>
      <c r="BH28" s="33">
        <f>SUM(R30:U30)</f>
        <v>0</v>
      </c>
      <c r="BI28" s="33">
        <f>SUM(BG28:BH28)</f>
        <v>0</v>
      </c>
      <c r="BJ28" s="33">
        <f>BI28/2</f>
        <v>0</v>
      </c>
      <c r="BK28" s="33"/>
      <c r="BL28" s="33">
        <v>11.3</v>
      </c>
      <c r="BM28" s="33">
        <f>(BJ28*BK28)/BL28</f>
        <v>0</v>
      </c>
      <c r="BN28" s="33">
        <f>I4</f>
        <v>1.0868548387096773</v>
      </c>
      <c r="BO28" s="34">
        <f>BM28/BN28</f>
        <v>0</v>
      </c>
    </row>
    <row r="29" spans="1:32" ht="12.75">
      <c r="A29" s="66"/>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63"/>
    </row>
    <row r="30" spans="1:32" ht="12.75">
      <c r="A30" s="66"/>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63"/>
    </row>
    <row r="31" spans="1:32" ht="12.75">
      <c r="A31" s="66"/>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63"/>
    </row>
    <row r="32" spans="1:32" ht="12.75">
      <c r="A32" s="66"/>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63"/>
    </row>
    <row r="33" spans="1:32" ht="12.75">
      <c r="A33" s="30"/>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31"/>
    </row>
    <row r="34" spans="1:32" ht="12.75">
      <c r="A34" s="30"/>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31"/>
    </row>
    <row r="35" spans="1:32" ht="12.75">
      <c r="A35" s="30"/>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31"/>
    </row>
    <row r="36" spans="1:32" ht="13.5" thickBot="1">
      <c r="A36" s="32"/>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4"/>
    </row>
    <row r="39" spans="1:2" ht="12.75">
      <c r="A39" t="s">
        <v>9</v>
      </c>
      <c r="B39" t="s">
        <v>38</v>
      </c>
    </row>
    <row r="40" spans="1:2" ht="12.75">
      <c r="A40" s="25">
        <v>37602</v>
      </c>
      <c r="B40" t="s">
        <v>52</v>
      </c>
    </row>
    <row r="41" spans="1:2" ht="12.75">
      <c r="A41" s="25">
        <v>37609</v>
      </c>
      <c r="B41" t="s">
        <v>53</v>
      </c>
    </row>
    <row r="42" spans="1:2" ht="12.75">
      <c r="A42" s="25">
        <v>37628</v>
      </c>
      <c r="B42" t="s">
        <v>57</v>
      </c>
    </row>
    <row r="43" spans="1:2" ht="12.75">
      <c r="A43" s="25">
        <v>37628</v>
      </c>
      <c r="B43" t="s">
        <v>82</v>
      </c>
    </row>
    <row r="45" ht="12.75">
      <c r="A45" t="s">
        <v>58</v>
      </c>
    </row>
    <row r="46" spans="1:2" ht="12.75">
      <c r="A46" s="25">
        <v>37628</v>
      </c>
      <c r="B46">
        <v>711</v>
      </c>
    </row>
    <row r="47" spans="1:2" ht="12.75">
      <c r="A47" s="25">
        <v>38394</v>
      </c>
      <c r="B47">
        <v>400</v>
      </c>
    </row>
  </sheetData>
  <mergeCells count="20">
    <mergeCell ref="B4:C4"/>
    <mergeCell ref="B9:AF12"/>
    <mergeCell ref="C14:E14"/>
    <mergeCell ref="F14:H14"/>
    <mergeCell ref="AC14:AE14"/>
    <mergeCell ref="AB13:AE13"/>
    <mergeCell ref="N14:Q14"/>
    <mergeCell ref="L13:Q13"/>
    <mergeCell ref="R14:U14"/>
    <mergeCell ref="L14:M14"/>
    <mergeCell ref="I14:J14"/>
    <mergeCell ref="V14:AA14"/>
    <mergeCell ref="P2:Q2"/>
    <mergeCell ref="R13:AA13"/>
    <mergeCell ref="F1:M1"/>
    <mergeCell ref="I3:L3"/>
    <mergeCell ref="R2:S2"/>
    <mergeCell ref="R3:S3"/>
    <mergeCell ref="G3:H3"/>
    <mergeCell ref="G4:H4"/>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Tammy Dixon</dc:creator>
  <cp:keywords/>
  <dc:description/>
  <cp:lastModifiedBy>freasor</cp:lastModifiedBy>
  <dcterms:created xsi:type="dcterms:W3CDTF">2002-12-09T21:46:09Z</dcterms:created>
  <dcterms:modified xsi:type="dcterms:W3CDTF">2006-03-15T21:32:22Z</dcterms:modified>
  <cp:category/>
  <cp:version/>
  <cp:contentType/>
  <cp:contentStatus/>
</cp:coreProperties>
</file>